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lendFrøen\Den Evangelisk Lutherske Frikirke\Hjem - Dokumenter for Web\"/>
    </mc:Choice>
  </mc:AlternateContent>
  <xr:revisionPtr revIDLastSave="112" documentId="ECAECB291804C9B6C796A1A73972B97A99239F9D" xr6:coauthVersionLast="38" xr6:coauthVersionMax="38" xr10:uidLastSave="{A4ABECC4-97B9-4DBB-9904-2931517F9E64}"/>
  <bookViews>
    <workbookView xWindow="0" yWindow="0" windowWidth="19200" windowHeight="11280" xr2:uid="{00000000-000D-0000-FFFF-FFFF00000000}"/>
  </bookViews>
  <sheets>
    <sheet name="Bereg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4" i="1" s="1"/>
  <c r="E14" i="1" s="1"/>
  <c r="D12" i="1"/>
  <c r="D7" i="1"/>
  <c r="D9" i="1"/>
  <c r="D5" i="1"/>
  <c r="D11" i="1"/>
  <c r="D13" i="1"/>
  <c r="E9" i="1"/>
  <c r="E7" i="1"/>
  <c r="E10" i="1"/>
  <c r="D6" i="1"/>
  <c r="E12" i="1"/>
  <c r="D15" i="1" l="1"/>
  <c r="E8" i="1"/>
  <c r="E15" i="1" s="1"/>
</calcChain>
</file>

<file path=xl/sharedStrings.xml><?xml version="1.0" encoding="utf-8"?>
<sst xmlns="http://schemas.openxmlformats.org/spreadsheetml/2006/main" count="58" uniqueCount="45">
  <si>
    <t>Beregning</t>
  </si>
  <si>
    <t>Pr. mnd.</t>
  </si>
  <si>
    <t>Forsikringsnavn</t>
  </si>
  <si>
    <t>Beregningsmåte</t>
  </si>
  <si>
    <t>Pris</t>
  </si>
  <si>
    <t>Stillingsprosent:</t>
  </si>
  <si>
    <t>Personalulykke fritid</t>
  </si>
  <si>
    <t>Pr. person</t>
  </si>
  <si>
    <t>Gruppeliv</t>
  </si>
  <si>
    <t>Stillingsandel</t>
  </si>
  <si>
    <t>15 G</t>
  </si>
  <si>
    <t>A-meld</t>
  </si>
  <si>
    <t>Uførekapital</t>
  </si>
  <si>
    <t>8 G</t>
  </si>
  <si>
    <t>Yrkesskade 1</t>
  </si>
  <si>
    <t>Administrasjon, pastor</t>
  </si>
  <si>
    <t>Yrkesskade 2</t>
  </si>
  <si>
    <t>Reise, andel som gjelder fritid</t>
  </si>
  <si>
    <t>Yrkesskade 3</t>
  </si>
  <si>
    <t>Reise, andel som ikke innberettes</t>
  </si>
  <si>
    <t>Yrkesskade 4</t>
  </si>
  <si>
    <t>Misjonærer</t>
  </si>
  <si>
    <t>Yrkesskade, andel som gjelder fritid</t>
  </si>
  <si>
    <t>Yrkesskade, som ikke innberettes</t>
  </si>
  <si>
    <t>Reiseforsikring</t>
  </si>
  <si>
    <t>AGA</t>
  </si>
  <si>
    <t>Ansatt</t>
  </si>
  <si>
    <t>Gruppeliv*</t>
  </si>
  <si>
    <t>* For stillinger fra 85% og over bregnes det som en full stilling, alle under beregnes ut ifra stillings%</t>
  </si>
  <si>
    <t>(Grønne felt er for justering)</t>
  </si>
  <si>
    <t>G pr. 01.05.2017</t>
  </si>
  <si>
    <t>Sum kostnad</t>
  </si>
  <si>
    <t>Kjøkken</t>
  </si>
  <si>
    <t>Vaktmester, renhold, tilsynsmann</t>
  </si>
  <si>
    <t>Priser 2018</t>
  </si>
  <si>
    <t>Innrapportering yrkesskade, kr. 91 pr. årsverk for 2018.</t>
  </si>
  <si>
    <t>Innrapportering reise, kr. 448 pr. person for 2018.</t>
  </si>
  <si>
    <t>Ferie og fritidsreiser m/familie, samt yrkesreise.</t>
  </si>
  <si>
    <t>Pensjon Dnb, - snitt**</t>
  </si>
  <si>
    <t>** Jf. Lønnsavtalen vil ikke stillinger under 20% (eller under 1 år) bli med i pensjonsordningen. Det betales AGA av pensjonskostnadene</t>
  </si>
  <si>
    <t>Menighetens snitt for stillinger 5-19%</t>
  </si>
  <si>
    <t>Snittjusteringer ved små stillinger</t>
  </si>
  <si>
    <t>Menighetenes sats, betales utifra stillings%</t>
  </si>
  <si>
    <t>Menighetens sats</t>
  </si>
  <si>
    <t>OBS: Kun gyldig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</si>
</sst>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64" fontId="0" fillId="0" borderId="0" xfId="1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0" fontId="2" fillId="0" borderId="9" xfId="0" applyFont="1" applyBorder="1"/>
    <xf numFmtId="0" fontId="0" fillId="0" borderId="10" xfId="0" applyBorder="1"/>
    <xf numFmtId="164" fontId="0" fillId="0" borderId="10" xfId="0" applyNumberFormat="1" applyBorder="1"/>
    <xf numFmtId="10" fontId="0" fillId="2" borderId="5" xfId="0" applyNumberFormat="1" applyFill="1" applyBorder="1"/>
    <xf numFmtId="10" fontId="0" fillId="2" borderId="6" xfId="0" applyNumberFormat="1" applyFill="1" applyBorder="1"/>
    <xf numFmtId="43" fontId="0" fillId="0" borderId="0" xfId="0" applyNumberFormat="1"/>
    <xf numFmtId="0" fontId="0" fillId="0" borderId="11" xfId="0" applyFill="1" applyBorder="1"/>
    <xf numFmtId="0" fontId="0" fillId="0" borderId="12" xfId="0" applyBorder="1"/>
    <xf numFmtId="164" fontId="0" fillId="0" borderId="12" xfId="0" applyNumberFormat="1" applyBorder="1"/>
    <xf numFmtId="164" fontId="2" fillId="0" borderId="12" xfId="0" applyNumberFormat="1" applyFont="1" applyBorder="1"/>
    <xf numFmtId="164" fontId="0" fillId="0" borderId="0" xfId="0" applyNumberFormat="1" applyFill="1" applyBorder="1"/>
    <xf numFmtId="0" fontId="0" fillId="0" borderId="0" xfId="0" applyFill="1" applyBorder="1"/>
    <xf numFmtId="164" fontId="0" fillId="0" borderId="0" xfId="1" applyFont="1" applyFill="1"/>
    <xf numFmtId="164" fontId="0" fillId="0" borderId="0" xfId="0" applyNumberFormat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1" xfId="0" applyFont="1" applyBorder="1" applyAlignment="1"/>
    <xf numFmtId="0" fontId="2" fillId="0" borderId="2" xfId="0" applyFont="1" applyBorder="1" applyAlignment="1"/>
    <xf numFmtId="0" fontId="4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21"/>
  <sheetViews>
    <sheetView tabSelected="1" workbookViewId="0">
      <selection activeCell="G12" sqref="G12"/>
    </sheetView>
  </sheetViews>
  <sheetFormatPr baseColWidth="10" defaultColWidth="11.44140625" defaultRowHeight="14.4" x14ac:dyDescent="0.3"/>
  <cols>
    <col min="1" max="1" width="26.5546875" customWidth="1"/>
    <col min="2" max="2" width="11.5546875" customWidth="1"/>
    <col min="3" max="3" width="11.44140625" customWidth="1"/>
    <col min="10" max="10" width="22.5546875" customWidth="1"/>
    <col min="11" max="11" width="21.88671875" customWidth="1"/>
  </cols>
  <sheetData>
    <row r="1" spans="1:13" ht="23.4" x14ac:dyDescent="0.45">
      <c r="A1" s="1" t="s">
        <v>0</v>
      </c>
      <c r="B1" t="s">
        <v>29</v>
      </c>
      <c r="E1" s="32" t="s">
        <v>44</v>
      </c>
      <c r="J1" s="1" t="s">
        <v>34</v>
      </c>
    </row>
    <row r="3" spans="1:13" x14ac:dyDescent="0.3">
      <c r="A3" s="30" t="s">
        <v>26</v>
      </c>
      <c r="B3" s="31"/>
      <c r="C3" s="31"/>
      <c r="D3" s="4"/>
      <c r="E3" s="14" t="s">
        <v>1</v>
      </c>
      <c r="J3" s="3" t="s">
        <v>2</v>
      </c>
      <c r="K3" s="3" t="s">
        <v>3</v>
      </c>
      <c r="L3" s="3" t="s">
        <v>4</v>
      </c>
    </row>
    <row r="4" spans="1:13" x14ac:dyDescent="0.3">
      <c r="A4" s="28" t="s">
        <v>5</v>
      </c>
      <c r="B4" s="29"/>
      <c r="C4" s="29"/>
      <c r="D4" s="17">
        <v>1</v>
      </c>
      <c r="E4" s="15"/>
      <c r="J4" t="s">
        <v>6</v>
      </c>
      <c r="K4" t="s">
        <v>7</v>
      </c>
      <c r="L4" s="26">
        <v>380</v>
      </c>
    </row>
    <row r="5" spans="1:13" x14ac:dyDescent="0.3">
      <c r="A5" s="9" t="s">
        <v>43</v>
      </c>
      <c r="B5" s="10"/>
      <c r="C5" s="10"/>
      <c r="D5" s="11">
        <f>IF(D4&gt;19.99%,$L$13*D4,$L$14)</f>
        <v>31500</v>
      </c>
      <c r="E5" s="15"/>
      <c r="J5" t="s">
        <v>8</v>
      </c>
      <c r="K5" t="s">
        <v>9</v>
      </c>
      <c r="L5" s="26">
        <v>1900</v>
      </c>
      <c r="M5" t="s">
        <v>10</v>
      </c>
    </row>
    <row r="6" spans="1:13" x14ac:dyDescent="0.3">
      <c r="A6" s="5" t="s">
        <v>41</v>
      </c>
      <c r="B6" s="6"/>
      <c r="C6" s="6"/>
      <c r="D6" s="24">
        <f>IF(D4&gt;19.99%,0,(D5-SUM(D7:D14)))</f>
        <v>0</v>
      </c>
      <c r="E6" s="16"/>
      <c r="J6" t="s">
        <v>12</v>
      </c>
      <c r="K6" t="s">
        <v>7</v>
      </c>
      <c r="L6" s="26">
        <v>1515</v>
      </c>
      <c r="M6" t="s">
        <v>13</v>
      </c>
    </row>
    <row r="7" spans="1:13" x14ac:dyDescent="0.3">
      <c r="A7" s="5" t="s">
        <v>6</v>
      </c>
      <c r="B7" s="6"/>
      <c r="C7" s="6" t="s">
        <v>11</v>
      </c>
      <c r="D7" s="24">
        <f>$L$4</f>
        <v>380</v>
      </c>
      <c r="E7" s="16">
        <f>D7/12</f>
        <v>31.666666666666668</v>
      </c>
      <c r="J7" t="s">
        <v>14</v>
      </c>
      <c r="K7" t="s">
        <v>9</v>
      </c>
      <c r="L7" s="26">
        <v>952</v>
      </c>
      <c r="M7" t="s">
        <v>15</v>
      </c>
    </row>
    <row r="8" spans="1:13" x14ac:dyDescent="0.3">
      <c r="A8" s="5" t="s">
        <v>27</v>
      </c>
      <c r="B8" s="6"/>
      <c r="C8" s="6" t="s">
        <v>11</v>
      </c>
      <c r="D8" s="24">
        <f>IF(D4&gt;84%,$L$5,D4*$L$5)</f>
        <v>1900</v>
      </c>
      <c r="E8" s="16">
        <f t="shared" ref="E8:E14" si="0">D8/12</f>
        <v>158.33333333333334</v>
      </c>
      <c r="J8" t="s">
        <v>16</v>
      </c>
      <c r="K8" t="s">
        <v>9</v>
      </c>
      <c r="L8" s="26">
        <v>1658</v>
      </c>
      <c r="M8" t="s">
        <v>32</v>
      </c>
    </row>
    <row r="9" spans="1:13" x14ac:dyDescent="0.3">
      <c r="A9" s="5" t="s">
        <v>12</v>
      </c>
      <c r="B9" s="6"/>
      <c r="C9" s="6" t="s">
        <v>11</v>
      </c>
      <c r="D9" s="24">
        <f>$L$6</f>
        <v>1515</v>
      </c>
      <c r="E9" s="16">
        <f t="shared" si="0"/>
        <v>126.25</v>
      </c>
      <c r="J9" t="s">
        <v>18</v>
      </c>
      <c r="K9" t="s">
        <v>9</v>
      </c>
      <c r="L9" s="26">
        <v>2598</v>
      </c>
      <c r="M9" t="s">
        <v>33</v>
      </c>
    </row>
    <row r="10" spans="1:13" x14ac:dyDescent="0.3">
      <c r="A10" s="5" t="s">
        <v>17</v>
      </c>
      <c r="B10" s="6"/>
      <c r="C10" s="6" t="s">
        <v>11</v>
      </c>
      <c r="D10" s="25">
        <v>448</v>
      </c>
      <c r="E10" s="16">
        <f t="shared" si="0"/>
        <v>37.333333333333336</v>
      </c>
      <c r="J10" t="s">
        <v>20</v>
      </c>
      <c r="K10" t="s">
        <v>9</v>
      </c>
      <c r="L10" s="26">
        <v>2962</v>
      </c>
      <c r="M10" t="s">
        <v>21</v>
      </c>
    </row>
    <row r="11" spans="1:13" x14ac:dyDescent="0.3">
      <c r="A11" s="5" t="s">
        <v>19</v>
      </c>
      <c r="B11" s="6"/>
      <c r="C11" s="6"/>
      <c r="D11" s="24">
        <f>L12-D10</f>
        <v>318.60000000000002</v>
      </c>
      <c r="E11" s="16"/>
      <c r="L11" s="2"/>
    </row>
    <row r="12" spans="1:13" x14ac:dyDescent="0.3">
      <c r="A12" s="5" t="s">
        <v>22</v>
      </c>
      <c r="B12" s="6"/>
      <c r="C12" s="6" t="s">
        <v>11</v>
      </c>
      <c r="D12" s="25">
        <f>91*D4</f>
        <v>91</v>
      </c>
      <c r="E12" s="16">
        <f t="shared" si="0"/>
        <v>7.583333333333333</v>
      </c>
      <c r="G12" s="19"/>
      <c r="J12" t="s">
        <v>24</v>
      </c>
      <c r="K12" t="s">
        <v>7</v>
      </c>
      <c r="L12" s="2">
        <v>766.6</v>
      </c>
      <c r="M12" t="s">
        <v>37</v>
      </c>
    </row>
    <row r="13" spans="1:13" x14ac:dyDescent="0.3">
      <c r="A13" s="5" t="s">
        <v>23</v>
      </c>
      <c r="B13" s="18" t="s">
        <v>14</v>
      </c>
      <c r="C13" s="6"/>
      <c r="D13" s="12">
        <f>VLOOKUP(B13,$J$7:$L$10,3,FALSE)*D4-D12</f>
        <v>861</v>
      </c>
      <c r="E13" s="16"/>
      <c r="G13" s="27"/>
      <c r="J13" t="s">
        <v>42</v>
      </c>
      <c r="L13" s="2">
        <v>31500</v>
      </c>
    </row>
    <row r="14" spans="1:13" x14ac:dyDescent="0.3">
      <c r="A14" s="7" t="s">
        <v>38</v>
      </c>
      <c r="B14" s="8"/>
      <c r="C14" s="8" t="s">
        <v>25</v>
      </c>
      <c r="D14" s="13">
        <f>IF(D4&gt;19.99%,D5-(SUM(D7:D13)),0)</f>
        <v>25986.400000000001</v>
      </c>
      <c r="E14" s="16">
        <f t="shared" si="0"/>
        <v>2165.5333333333333</v>
      </c>
      <c r="J14" t="s">
        <v>40</v>
      </c>
      <c r="L14">
        <v>3000</v>
      </c>
    </row>
    <row r="15" spans="1:13" ht="15" thickBot="1" x14ac:dyDescent="0.35">
      <c r="A15" s="20" t="s">
        <v>31</v>
      </c>
      <c r="B15" s="21"/>
      <c r="C15" s="21"/>
      <c r="D15" s="23">
        <f>SUM(D6:D14)</f>
        <v>31500</v>
      </c>
      <c r="E15" s="22">
        <f>SUM(E7:E14)</f>
        <v>2526.6999999999998</v>
      </c>
    </row>
    <row r="16" spans="1:13" x14ac:dyDescent="0.3">
      <c r="J16" t="s">
        <v>36</v>
      </c>
    </row>
    <row r="17" spans="1:11" x14ac:dyDescent="0.3">
      <c r="A17" t="s">
        <v>28</v>
      </c>
      <c r="J17" t="s">
        <v>35</v>
      </c>
    </row>
    <row r="18" spans="1:11" x14ac:dyDescent="0.3">
      <c r="A18" t="s">
        <v>39</v>
      </c>
    </row>
    <row r="19" spans="1:11" x14ac:dyDescent="0.3">
      <c r="J19" t="s">
        <v>30</v>
      </c>
      <c r="K19" s="26">
        <v>93634</v>
      </c>
    </row>
    <row r="21" spans="1:11" x14ac:dyDescent="0.3">
      <c r="K21" s="19"/>
    </row>
  </sheetData>
  <mergeCells count="2">
    <mergeCell ref="A4:C4"/>
    <mergeCell ref="A3:C3"/>
  </mergeCells>
  <dataValidations count="1">
    <dataValidation type="list" allowBlank="1" showInputMessage="1" showErrorMessage="1" sqref="B13" xr:uid="{00000000-0002-0000-0000-000000000000}">
      <formula1>$J$7:$J$10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1295F25A3925409DC6BD1427B91EC1" ma:contentTypeVersion="2" ma:contentTypeDescription="Opprett et nytt dokument." ma:contentTypeScope="" ma:versionID="bdcd4c0b593a11e1bf3af3218d8c2849">
  <xsd:schema xmlns:xsd="http://www.w3.org/2001/XMLSchema" xmlns:xs="http://www.w3.org/2001/XMLSchema" xmlns:p="http://schemas.microsoft.com/office/2006/metadata/properties" xmlns:ns2="77af25df-f15f-443e-bdad-975f4d74e868" targetNamespace="http://schemas.microsoft.com/office/2006/metadata/properties" ma:root="true" ma:fieldsID="5a3aea8922c947a04b4fc746d567c4e4" ns2:_="">
    <xsd:import namespace="77af25df-f15f-443e-bdad-975f4d74e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f25df-f15f-443e-bdad-975f4d74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7D4C19-B556-48E1-8452-2DEC38C023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7AF6C-FEC6-4506-878C-715D1FD64299}"/>
</file>

<file path=customXml/itemProps3.xml><?xml version="1.0" encoding="utf-8"?>
<ds:datastoreItem xmlns:ds="http://schemas.openxmlformats.org/officeDocument/2006/customXml" ds:itemID="{6059533D-0E14-4D62-92CA-FAE26F10808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7af25df-f15f-443e-bdad-975f4d74e8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 Bergquist</dc:creator>
  <cp:keywords/>
  <dc:description/>
  <cp:lastModifiedBy>Erlend Frøen</cp:lastModifiedBy>
  <cp:revision/>
  <dcterms:created xsi:type="dcterms:W3CDTF">2015-01-15T08:35:31Z</dcterms:created>
  <dcterms:modified xsi:type="dcterms:W3CDTF">2018-11-26T20:37:30Z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0x010100C41295F25A3925409DC6BD1427B91EC1</vt:lpwstr>
  </property>
</Properties>
</file>